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uhs\Downloads\"/>
    </mc:Choice>
  </mc:AlternateContent>
  <xr:revisionPtr revIDLastSave="0" documentId="8_{A0227C8E-FE7A-4CB3-AF12-44FAD1D4F7A4}" xr6:coauthVersionLast="47" xr6:coauthVersionMax="47" xr10:uidLastSave="{00000000-0000-0000-0000-000000000000}"/>
  <bookViews>
    <workbookView xWindow="-120" yWindow="-120" windowWidth="29040" windowHeight="15720" xr2:uid="{95032984-3352-4D07-B1CD-A9345289CBB7}"/>
  </bookViews>
  <sheets>
    <sheet name="смета2025" sheetId="13" r:id="rId1"/>
    <sheet name="категории" sheetId="15" r:id="rId2"/>
  </sheets>
  <definedNames>
    <definedName name="_xlnm.Print_Area" localSheetId="0">смета2025!$A$1:$F$50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3" l="1"/>
  <c r="D19" i="13" s="1"/>
  <c r="D18" i="13" s="1"/>
  <c r="C12" i="13"/>
  <c r="C32" i="13"/>
  <c r="D29" i="13"/>
  <c r="C29" i="13"/>
  <c r="D27" i="13"/>
  <c r="C27" i="13"/>
  <c r="C26" i="13"/>
  <c r="F26" i="13" s="1"/>
  <c r="D34" i="13"/>
  <c r="C34" i="13" s="1"/>
  <c r="D22" i="13"/>
  <c r="C22" i="13" s="1"/>
  <c r="C19" i="13" s="1"/>
  <c r="C18" i="13" s="1"/>
  <c r="F18" i="13" s="1"/>
  <c r="D24" i="13"/>
  <c r="C24" i="13"/>
  <c r="C25" i="13"/>
  <c r="C35" i="13"/>
  <c r="C45" i="13"/>
  <c r="C21" i="13"/>
  <c r="D26" i="13"/>
  <c r="C20" i="13"/>
  <c r="C31" i="13" l="1"/>
  <c r="F31" i="13" s="1"/>
  <c r="F36" i="13" s="1"/>
  <c r="C36" i="13"/>
  <c r="D31" i="13"/>
  <c r="D36" i="13" s="1"/>
  <c r="D11" i="13" s="1"/>
  <c r="C46" i="13" l="1"/>
  <c r="C11" i="13"/>
  <c r="C16" i="13" s="1"/>
</calcChain>
</file>

<file path=xl/sharedStrings.xml><?xml version="1.0" encoding="utf-8"?>
<sst xmlns="http://schemas.openxmlformats.org/spreadsheetml/2006/main" count="81" uniqueCount="80">
  <si>
    <t xml:space="preserve">Статьи расхода и прихода ежегодного взноса </t>
  </si>
  <si>
    <t>№№</t>
  </si>
  <si>
    <t>Кол-во пользова-телей (чел.)</t>
  </si>
  <si>
    <t>ИТОГО ПО СМЕТЕ</t>
  </si>
  <si>
    <t>Юридические услуги</t>
  </si>
  <si>
    <t>ФОТ</t>
  </si>
  <si>
    <t xml:space="preserve">    Электроэнергия</t>
  </si>
  <si>
    <t>Банковские расходы</t>
  </si>
  <si>
    <t>Ежегодные взносы</t>
  </si>
  <si>
    <t>Целевые взносы</t>
  </si>
  <si>
    <t>Расходы за счет целевых поступлений</t>
  </si>
  <si>
    <t>ИТОГО: за счет членских взносов</t>
  </si>
  <si>
    <t>ИТОГО: за счет целевых взносов</t>
  </si>
  <si>
    <t>ПОСТУПЛЕНИЯ</t>
  </si>
  <si>
    <t>ИТОГО ПОСТУПЛЕНИЯ</t>
  </si>
  <si>
    <t>РАСХОДЫ</t>
  </si>
  <si>
    <t>3.1.2</t>
  </si>
  <si>
    <t>3.1.3</t>
  </si>
  <si>
    <t>3.1.1</t>
  </si>
  <si>
    <t>5</t>
  </si>
  <si>
    <t>5.4</t>
  </si>
  <si>
    <t>Утверждено</t>
  </si>
  <si>
    <t xml:space="preserve"> Сумма
в месяц, (руб.)</t>
  </si>
  <si>
    <t xml:space="preserve"> Сумма
в год, (руб.)</t>
  </si>
  <si>
    <t>Взносы за подключение к водяным сетям</t>
  </si>
  <si>
    <t>Прочие целевые взносы</t>
  </si>
  <si>
    <t>4.3</t>
  </si>
  <si>
    <t>3.2</t>
  </si>
  <si>
    <t>3.3</t>
  </si>
  <si>
    <t>3.1</t>
  </si>
  <si>
    <t>Поддержка сайта товарищества</t>
  </si>
  <si>
    <t>Прочие расходы</t>
  </si>
  <si>
    <t>доля пользователя</t>
  </si>
  <si>
    <t>Поступление взыскания по судебным исполнительным листам</t>
  </si>
  <si>
    <t>Реконструкция ВЗУ и водяных сетей</t>
  </si>
  <si>
    <t xml:space="preserve">  3</t>
  </si>
  <si>
    <t>4.4</t>
  </si>
  <si>
    <t xml:space="preserve">Административные расходы </t>
  </si>
  <si>
    <t xml:space="preserve">    Председатель правления </t>
  </si>
  <si>
    <t xml:space="preserve">    Главный бухгалтер </t>
  </si>
  <si>
    <t xml:space="preserve">    Исполнительный директор </t>
  </si>
  <si>
    <t>Начисления на ФОТ</t>
  </si>
  <si>
    <t xml:space="preserve">Расходы на канцелярские товары  </t>
  </si>
  <si>
    <t>4.2</t>
  </si>
  <si>
    <t xml:space="preserve">Компенсация сотовые телефоны (3шт.) и интернет </t>
  </si>
  <si>
    <t xml:space="preserve">    Налог на использование водных ресурсов</t>
  </si>
  <si>
    <t xml:space="preserve">    Обслуживание скважины, водопроводных сетей, колодцев, гидрантов </t>
  </si>
  <si>
    <t>Обслуживание водопроводных сетей (из расчета 1 врезки)</t>
  </si>
  <si>
    <t>2.1</t>
  </si>
  <si>
    <t>2.2</t>
  </si>
  <si>
    <t>2.3</t>
  </si>
  <si>
    <t>3.4</t>
  </si>
  <si>
    <t xml:space="preserve">    Налог на землю под ВЗУ</t>
  </si>
  <si>
    <t>Земельный налог (детская и спортивная площадки)</t>
  </si>
  <si>
    <t xml:space="preserve">Оплата за электроэнергию объектов инфраструктуры(вагончик правления, детская и спортивная площадки) </t>
  </si>
  <si>
    <t>Обслуживание детской и спортивной площадок</t>
  </si>
  <si>
    <t>4</t>
  </si>
  <si>
    <t>6</t>
  </si>
  <si>
    <t>6.1</t>
  </si>
  <si>
    <t>6.2</t>
  </si>
  <si>
    <t>6.3</t>
  </si>
  <si>
    <t>6.4</t>
  </si>
  <si>
    <t>6.5</t>
  </si>
  <si>
    <t>6.6</t>
  </si>
  <si>
    <t>5.1.</t>
  </si>
  <si>
    <t>5..2</t>
  </si>
  <si>
    <t>5..3</t>
  </si>
  <si>
    <t>4.1.</t>
  </si>
  <si>
    <t xml:space="preserve">Обслуживание территории детской и спортивной площадок, (уборка,вывоз мусора и листвы, стрижка кустов,чистка снега, осмотр игровых установок и электротехнического и водопроводного оборудования, )                            </t>
  </si>
  <si>
    <t>Обслуживание противопожарных гидрантов</t>
  </si>
  <si>
    <t xml:space="preserve">Платежи прошлого периода </t>
  </si>
  <si>
    <t xml:space="preserve">  Приходно–расходная смета ТСН "Сосны" </t>
  </si>
  <si>
    <t>общим собранием членов ТСН "Сосны", проводимом в форме Конференции от  02.02.2025г.</t>
  </si>
  <si>
    <t xml:space="preserve"> на 12 месяцев 2025 года</t>
  </si>
  <si>
    <t xml:space="preserve"> СУММЫ ЕЖЕГОДНОГО ВЗНОСА за 12 месяцев  2025 года по категориям </t>
  </si>
  <si>
    <t>Категории пользователей объектами инфраструктуры</t>
  </si>
  <si>
    <t xml:space="preserve"> Доля пользователя за 12 месяцев 2025г. (руб.)</t>
  </si>
  <si>
    <t xml:space="preserve">Категория №1 (водопользователи, члены и не члены товарищества,пользующиеся детской и спортивной площадками)                                             Статьи сметы №:3, 4, 5. </t>
  </si>
  <si>
    <t xml:space="preserve">Категория №2 (водопользователи,члены и не члены товарищества, не пользующиеся детской и спортивной площадками)                                             Статьи сметы №:3, 4. </t>
  </si>
  <si>
    <t xml:space="preserve">Категория №3 (Все члены Товарищества, не являющиеся водопользователями. Не члены Товарищества (Пользователи), не являющиеся водопользователями, пользующиеся детской и спортивной площадкой)                                             Статьи сметы №:3, 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</si>
</sst>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1" formatCode="_(* #,##0.00_);_(* \(#,##0.00\);_(* &quot;-&quot;??_);_(@_)"/>
    <numFmt numFmtId="192" formatCode="#,##0.00_р_.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8"/>
      <name val="Arial"/>
      <family val="2"/>
      <charset val="204"/>
    </font>
    <font>
      <sz val="14"/>
      <name val="Arial"/>
      <family val="2"/>
      <charset val="204"/>
    </font>
    <font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1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3" fontId="3" fillId="0" borderId="1" xfId="1" applyNumberFormat="1" applyFont="1" applyBorder="1" applyAlignment="1">
      <alignment horizontal="right" vertical="center"/>
    </xf>
    <xf numFmtId="3" fontId="2" fillId="0" borderId="1" xfId="1" applyNumberFormat="1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 wrapText="1"/>
    </xf>
    <xf numFmtId="3" fontId="7" fillId="2" borderId="1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192" fontId="3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3" fontId="7" fillId="0" borderId="5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3" fillId="0" borderId="7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5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3" fontId="7" fillId="2" borderId="2" xfId="1" applyNumberFormat="1" applyFont="1" applyFill="1" applyBorder="1" applyAlignment="1">
      <alignment horizontal="right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11" fillId="0" borderId="2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2" xfId="1" applyNumberFormat="1" applyFont="1" applyFill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92" fontId="3" fillId="0" borderId="8" xfId="0" applyNumberFormat="1" applyFont="1" applyBorder="1" applyAlignment="1">
      <alignment horizontal="center" vertical="center" wrapText="1"/>
    </xf>
    <xf numFmtId="192" fontId="3" fillId="0" borderId="9" xfId="0" applyNumberFormat="1" applyFont="1" applyBorder="1" applyAlignment="1">
      <alignment horizontal="center" vertical="center" wrapText="1"/>
    </xf>
    <xf numFmtId="192" fontId="3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wrapText="1"/>
    </xf>
    <xf numFmtId="0" fontId="13" fillId="0" borderId="0" xfId="0" applyFont="1"/>
    <xf numFmtId="0" fontId="12" fillId="0" borderId="1" xfId="0" applyFont="1" applyBorder="1" applyAlignment="1">
      <alignment vertical="center" wrapText="1"/>
    </xf>
    <xf numFmtId="1" fontId="14" fillId="0" borderId="1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12" fillId="0" borderId="0" xfId="0" applyFont="1" applyAlignment="1">
      <alignment wrapText="1"/>
    </xf>
    <xf numFmtId="1" fontId="14" fillId="0" borderId="0" xfId="0" applyNumberFormat="1" applyFont="1" applyAlignment="1">
      <alignment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4DDA-6455-4749-B463-4588B469A3CD}">
  <sheetPr>
    <pageSetUpPr fitToPage="1"/>
  </sheetPr>
  <dimension ref="A1:F46"/>
  <sheetViews>
    <sheetView tabSelected="1" view="pageBreakPreview" topLeftCell="A29" zoomScaleNormal="100" zoomScaleSheetLayoutView="100" workbookViewId="0">
      <selection activeCell="B48" sqref="B48"/>
    </sheetView>
  </sheetViews>
  <sheetFormatPr defaultRowHeight="12.75" x14ac:dyDescent="0.2"/>
  <cols>
    <col min="1" max="1" width="7.42578125" customWidth="1"/>
    <col min="2" max="2" width="60.42578125" customWidth="1"/>
    <col min="3" max="5" width="11.5703125" customWidth="1"/>
  </cols>
  <sheetData>
    <row r="1" spans="1:6" ht="15.75" x14ac:dyDescent="0.25">
      <c r="B1" s="5"/>
      <c r="C1" s="69" t="s">
        <v>21</v>
      </c>
      <c r="D1" s="69"/>
      <c r="E1" s="69"/>
      <c r="F1" s="69"/>
    </row>
    <row r="2" spans="1:6" ht="36" customHeight="1" x14ac:dyDescent="0.25">
      <c r="A2" s="5"/>
      <c r="B2" s="5"/>
      <c r="C2" s="69" t="s">
        <v>72</v>
      </c>
      <c r="D2" s="69"/>
      <c r="E2" s="69"/>
      <c r="F2" s="69"/>
    </row>
    <row r="3" spans="1:6" ht="1.5" customHeight="1" x14ac:dyDescent="0.25">
      <c r="A3" s="5"/>
      <c r="B3" s="5"/>
      <c r="C3" s="5"/>
      <c r="D3" s="5"/>
      <c r="E3" s="5"/>
      <c r="F3" s="5"/>
    </row>
    <row r="4" spans="1:6" s="28" customFormat="1" ht="15" x14ac:dyDescent="0.25">
      <c r="A4" s="62" t="s">
        <v>71</v>
      </c>
      <c r="B4" s="62"/>
      <c r="C4" s="62"/>
      <c r="D4" s="62"/>
      <c r="E4" s="62"/>
      <c r="F4" s="62"/>
    </row>
    <row r="5" spans="1:6" s="28" customFormat="1" ht="15" x14ac:dyDescent="0.25">
      <c r="A5" s="63" t="s">
        <v>73</v>
      </c>
      <c r="B5" s="63"/>
      <c r="C5" s="63"/>
      <c r="D5" s="63"/>
      <c r="E5" s="63"/>
      <c r="F5" s="63"/>
    </row>
    <row r="6" spans="1:6" ht="7.5" hidden="1" customHeight="1" x14ac:dyDescent="0.25">
      <c r="A6" s="6"/>
      <c r="B6" s="6"/>
      <c r="C6" s="6"/>
      <c r="D6" s="6"/>
      <c r="E6" s="6"/>
      <c r="F6" s="6"/>
    </row>
    <row r="7" spans="1:6" ht="12.75" customHeight="1" x14ac:dyDescent="0.2">
      <c r="A7" s="57" t="s">
        <v>1</v>
      </c>
      <c r="B7" s="57" t="s">
        <v>0</v>
      </c>
      <c r="C7" s="66" t="s">
        <v>23</v>
      </c>
      <c r="D7" s="66" t="s">
        <v>22</v>
      </c>
      <c r="E7" s="57" t="s">
        <v>2</v>
      </c>
      <c r="F7" s="57" t="s">
        <v>32</v>
      </c>
    </row>
    <row r="8" spans="1:6" x14ac:dyDescent="0.2">
      <c r="A8" s="58"/>
      <c r="B8" s="58"/>
      <c r="C8" s="67"/>
      <c r="D8" s="67"/>
      <c r="E8" s="58"/>
      <c r="F8" s="58"/>
    </row>
    <row r="9" spans="1:6" x14ac:dyDescent="0.2">
      <c r="A9" s="59"/>
      <c r="B9" s="59"/>
      <c r="C9" s="68"/>
      <c r="D9" s="68"/>
      <c r="E9" s="59"/>
      <c r="F9" s="59"/>
    </row>
    <row r="10" spans="1:6" ht="12.75" customHeight="1" x14ac:dyDescent="0.2">
      <c r="A10" s="64" t="s">
        <v>13</v>
      </c>
      <c r="B10" s="65"/>
      <c r="C10" s="27"/>
      <c r="D10" s="27"/>
      <c r="E10" s="14"/>
      <c r="F10" s="14"/>
    </row>
    <row r="11" spans="1:6" ht="20.100000000000001" customHeight="1" x14ac:dyDescent="0.2">
      <c r="A11" s="4">
        <v>1</v>
      </c>
      <c r="B11" s="13" t="s">
        <v>8</v>
      </c>
      <c r="C11" s="17">
        <f>+C36</f>
        <v>2395298</v>
      </c>
      <c r="D11" s="17">
        <f>+D36</f>
        <v>199608</v>
      </c>
      <c r="E11" s="35"/>
      <c r="F11" s="35"/>
    </row>
    <row r="12" spans="1:6" ht="20.100000000000001" customHeight="1" x14ac:dyDescent="0.2">
      <c r="A12" s="4">
        <v>2</v>
      </c>
      <c r="B12" s="13" t="s">
        <v>9</v>
      </c>
      <c r="C12" s="17">
        <f>C13+C14+C15</f>
        <v>700000</v>
      </c>
      <c r="D12" s="17"/>
      <c r="E12" s="35"/>
      <c r="F12" s="35"/>
    </row>
    <row r="13" spans="1:6" ht="20.100000000000001" customHeight="1" x14ac:dyDescent="0.2">
      <c r="A13" s="7" t="s">
        <v>48</v>
      </c>
      <c r="B13" s="42" t="s">
        <v>33</v>
      </c>
      <c r="C13" s="18">
        <v>50000</v>
      </c>
      <c r="D13" s="18"/>
      <c r="E13" s="36"/>
      <c r="F13" s="36"/>
    </row>
    <row r="14" spans="1:6" ht="20.100000000000001" customHeight="1" x14ac:dyDescent="0.2">
      <c r="A14" s="7" t="s">
        <v>49</v>
      </c>
      <c r="B14" s="10" t="s">
        <v>24</v>
      </c>
      <c r="C14" s="18">
        <v>50000</v>
      </c>
      <c r="D14" s="18"/>
      <c r="E14" s="36"/>
      <c r="F14" s="36"/>
    </row>
    <row r="15" spans="1:6" ht="20.100000000000001" customHeight="1" x14ac:dyDescent="0.2">
      <c r="A15" s="7" t="s">
        <v>50</v>
      </c>
      <c r="B15" s="10" t="s">
        <v>25</v>
      </c>
      <c r="C15" s="18">
        <v>600000</v>
      </c>
      <c r="D15" s="18"/>
      <c r="E15" s="36"/>
      <c r="F15" s="36"/>
    </row>
    <row r="16" spans="1:6" ht="20.100000000000001" customHeight="1" x14ac:dyDescent="0.2">
      <c r="A16" s="4"/>
      <c r="B16" s="13" t="s">
        <v>14</v>
      </c>
      <c r="C16" s="17">
        <f>+C11+C12</f>
        <v>3095298</v>
      </c>
      <c r="D16" s="17">
        <v>257942</v>
      </c>
      <c r="E16" s="35"/>
      <c r="F16" s="35"/>
    </row>
    <row r="17" spans="1:6" ht="20.100000000000001" customHeight="1" x14ac:dyDescent="0.2">
      <c r="A17" s="55" t="s">
        <v>15</v>
      </c>
      <c r="B17" s="56"/>
      <c r="C17" s="32"/>
      <c r="D17" s="32"/>
      <c r="E17" s="37"/>
      <c r="F17" s="37"/>
    </row>
    <row r="18" spans="1:6" s="2" customFormat="1" ht="20.100000000000001" customHeight="1" x14ac:dyDescent="0.2">
      <c r="A18" s="7" t="s">
        <v>35</v>
      </c>
      <c r="B18" s="13" t="s">
        <v>37</v>
      </c>
      <c r="C18" s="19">
        <f>+C19+C23+C24+C25</f>
        <v>996500</v>
      </c>
      <c r="D18" s="19">
        <f>+D19+D23+D24+D25</f>
        <v>83042</v>
      </c>
      <c r="E18" s="38">
        <v>195</v>
      </c>
      <c r="F18" s="38">
        <f>C18/E18</f>
        <v>5110.2564102564102</v>
      </c>
    </row>
    <row r="19" spans="1:6" s="2" customFormat="1" ht="20.100000000000001" customHeight="1" x14ac:dyDescent="0.2">
      <c r="A19" s="7" t="s">
        <v>29</v>
      </c>
      <c r="B19" s="10" t="s">
        <v>5</v>
      </c>
      <c r="C19" s="20">
        <f>+C20+C21+C22</f>
        <v>780000</v>
      </c>
      <c r="D19" s="20">
        <f>+D20+D21+D22</f>
        <v>65000</v>
      </c>
      <c r="E19" s="38"/>
      <c r="F19" s="38"/>
    </row>
    <row r="20" spans="1:6" s="2" customFormat="1" ht="20.100000000000001" customHeight="1" x14ac:dyDescent="0.2">
      <c r="A20" s="7" t="s">
        <v>18</v>
      </c>
      <c r="B20" s="8" t="s">
        <v>38</v>
      </c>
      <c r="C20" s="21">
        <f t="shared" ref="C20:C25" si="0">D20*12</f>
        <v>360000</v>
      </c>
      <c r="D20" s="21">
        <f>45000-15000</f>
        <v>30000</v>
      </c>
      <c r="E20" s="38"/>
      <c r="F20" s="38"/>
    </row>
    <row r="21" spans="1:6" s="2" customFormat="1" ht="20.100000000000001" customHeight="1" x14ac:dyDescent="0.2">
      <c r="A21" s="7" t="s">
        <v>16</v>
      </c>
      <c r="B21" s="8" t="s">
        <v>40</v>
      </c>
      <c r="C21" s="21">
        <f t="shared" si="0"/>
        <v>120000</v>
      </c>
      <c r="D21" s="21">
        <v>10000</v>
      </c>
      <c r="E21" s="38"/>
      <c r="F21" s="38"/>
    </row>
    <row r="22" spans="1:6" s="2" customFormat="1" ht="20.100000000000001" customHeight="1" x14ac:dyDescent="0.2">
      <c r="A22" s="7" t="s">
        <v>17</v>
      </c>
      <c r="B22" s="8" t="s">
        <v>39</v>
      </c>
      <c r="C22" s="21">
        <f t="shared" si="0"/>
        <v>300000</v>
      </c>
      <c r="D22" s="21">
        <f>35000-10000</f>
        <v>25000</v>
      </c>
      <c r="E22" s="38"/>
      <c r="F22" s="38"/>
    </row>
    <row r="23" spans="1:6" s="2" customFormat="1" ht="20.100000000000001" customHeight="1" x14ac:dyDescent="0.2">
      <c r="A23" s="43" t="s">
        <v>27</v>
      </c>
      <c r="B23" s="44" t="s">
        <v>41</v>
      </c>
      <c r="C23" s="45">
        <v>197300</v>
      </c>
      <c r="D23" s="45">
        <v>16442</v>
      </c>
      <c r="E23" s="41"/>
      <c r="F23" s="41"/>
    </row>
    <row r="24" spans="1:6" s="2" customFormat="1" ht="20.100000000000001" customHeight="1" x14ac:dyDescent="0.2">
      <c r="A24" s="7" t="s">
        <v>28</v>
      </c>
      <c r="B24" s="11" t="s">
        <v>44</v>
      </c>
      <c r="C24" s="21">
        <f t="shared" si="0"/>
        <v>13200</v>
      </c>
      <c r="D24" s="22">
        <f>1800-700</f>
        <v>1100</v>
      </c>
      <c r="E24" s="38"/>
      <c r="F24" s="38"/>
    </row>
    <row r="25" spans="1:6" s="2" customFormat="1" ht="20.100000000000001" customHeight="1" x14ac:dyDescent="0.2">
      <c r="A25" s="7" t="s">
        <v>51</v>
      </c>
      <c r="B25" s="12" t="s">
        <v>42</v>
      </c>
      <c r="C25" s="21">
        <f t="shared" si="0"/>
        <v>6000</v>
      </c>
      <c r="D25" s="22">
        <v>500</v>
      </c>
      <c r="E25" s="38"/>
      <c r="F25" s="38"/>
    </row>
    <row r="26" spans="1:6" ht="20.100000000000001" customHeight="1" x14ac:dyDescent="0.2">
      <c r="A26" s="52" t="s">
        <v>56</v>
      </c>
      <c r="B26" s="51" t="s">
        <v>47</v>
      </c>
      <c r="C26" s="53">
        <f>SUM(C27:C30)</f>
        <v>981100</v>
      </c>
      <c r="D26" s="53">
        <f>SUM(D27:D30)</f>
        <v>81758</v>
      </c>
      <c r="E26" s="48">
        <v>98</v>
      </c>
      <c r="F26" s="41">
        <f>C26/E26</f>
        <v>10011.224489795919</v>
      </c>
    </row>
    <row r="27" spans="1:6" ht="20.100000000000001" customHeight="1" x14ac:dyDescent="0.2">
      <c r="A27" s="7" t="s">
        <v>67</v>
      </c>
      <c r="B27" s="9" t="s">
        <v>46</v>
      </c>
      <c r="C27" s="23">
        <f>D27*12</f>
        <v>682800</v>
      </c>
      <c r="D27" s="23">
        <f>56900</f>
        <v>56900</v>
      </c>
      <c r="E27" s="33"/>
      <c r="F27" s="39"/>
    </row>
    <row r="28" spans="1:6" ht="20.100000000000001" customHeight="1" x14ac:dyDescent="0.2">
      <c r="A28" s="7" t="s">
        <v>43</v>
      </c>
      <c r="B28" s="9" t="s">
        <v>45</v>
      </c>
      <c r="C28" s="23">
        <v>169300</v>
      </c>
      <c r="D28" s="23">
        <v>14108</v>
      </c>
      <c r="E28" s="33"/>
      <c r="F28" s="39"/>
    </row>
    <row r="29" spans="1:6" ht="20.100000000000001" customHeight="1" x14ac:dyDescent="0.2">
      <c r="A29" s="7" t="s">
        <v>26</v>
      </c>
      <c r="B29" s="9" t="s">
        <v>6</v>
      </c>
      <c r="C29" s="23">
        <f>D29*12</f>
        <v>120000</v>
      </c>
      <c r="D29" s="23">
        <f>10000</f>
        <v>10000</v>
      </c>
      <c r="E29" s="33"/>
      <c r="F29" s="39"/>
    </row>
    <row r="30" spans="1:6" ht="20.100000000000001" customHeight="1" x14ac:dyDescent="0.2">
      <c r="A30" s="7" t="s">
        <v>36</v>
      </c>
      <c r="B30" s="9" t="s">
        <v>52</v>
      </c>
      <c r="C30" s="23">
        <v>9000</v>
      </c>
      <c r="D30" s="23">
        <v>750</v>
      </c>
      <c r="E30" s="33"/>
      <c r="F30" s="39"/>
    </row>
    <row r="31" spans="1:6" ht="20.100000000000001" customHeight="1" x14ac:dyDescent="0.2">
      <c r="A31" s="52" t="s">
        <v>19</v>
      </c>
      <c r="B31" s="51" t="s">
        <v>55</v>
      </c>
      <c r="C31" s="54">
        <f>C32+C33+C34+C35</f>
        <v>417698</v>
      </c>
      <c r="D31" s="54">
        <f>D32+D33+D34+D35</f>
        <v>34808</v>
      </c>
      <c r="E31" s="50">
        <v>195</v>
      </c>
      <c r="F31" s="38">
        <f>C31/E31</f>
        <v>2142.0410256410255</v>
      </c>
    </row>
    <row r="32" spans="1:6" ht="25.5" customHeight="1" x14ac:dyDescent="0.2">
      <c r="A32" s="43" t="s">
        <v>64</v>
      </c>
      <c r="B32" s="49" t="s">
        <v>54</v>
      </c>
      <c r="C32" s="47">
        <f>D32*12</f>
        <v>12000</v>
      </c>
      <c r="D32" s="47">
        <v>1000</v>
      </c>
      <c r="E32" s="48"/>
      <c r="F32" s="40"/>
    </row>
    <row r="33" spans="1:6" ht="20.100000000000001" customHeight="1" x14ac:dyDescent="0.2">
      <c r="A33" s="7" t="s">
        <v>65</v>
      </c>
      <c r="B33" s="1" t="s">
        <v>53</v>
      </c>
      <c r="C33" s="22">
        <v>67298</v>
      </c>
      <c r="D33" s="22">
        <v>5608</v>
      </c>
      <c r="E33" s="38"/>
      <c r="F33" s="39"/>
    </row>
    <row r="34" spans="1:6" ht="39" customHeight="1" x14ac:dyDescent="0.2">
      <c r="A34" s="43" t="s">
        <v>66</v>
      </c>
      <c r="B34" s="46" t="s">
        <v>68</v>
      </c>
      <c r="C34" s="47">
        <f>D34*12</f>
        <v>332400</v>
      </c>
      <c r="D34" s="47">
        <f>30000-1100-2200+1000</f>
        <v>27700</v>
      </c>
      <c r="E34" s="48"/>
      <c r="F34" s="40"/>
    </row>
    <row r="35" spans="1:6" s="2" customFormat="1" ht="20.100000000000001" customHeight="1" x14ac:dyDescent="0.2">
      <c r="A35" s="7" t="s">
        <v>20</v>
      </c>
      <c r="B35" s="1" t="s">
        <v>69</v>
      </c>
      <c r="C35" s="22">
        <f>D35*12</f>
        <v>6000</v>
      </c>
      <c r="D35" s="22">
        <v>500</v>
      </c>
      <c r="E35" s="38"/>
      <c r="F35" s="39"/>
    </row>
    <row r="36" spans="1:6" s="2" customFormat="1" ht="20.100000000000001" customHeight="1" x14ac:dyDescent="0.2">
      <c r="A36" s="16"/>
      <c r="B36" s="15" t="s">
        <v>11</v>
      </c>
      <c r="C36" s="19">
        <f>C26+C31+C18</f>
        <v>2395298</v>
      </c>
      <c r="D36" s="19">
        <f>D26+D31+D18</f>
        <v>199608</v>
      </c>
      <c r="E36" s="38"/>
      <c r="F36" s="38">
        <f>F18+F26+F31</f>
        <v>17263.521925693356</v>
      </c>
    </row>
    <row r="37" spans="1:6" s="2" customFormat="1" ht="20.100000000000001" customHeight="1" x14ac:dyDescent="0.2">
      <c r="A37" s="29"/>
      <c r="B37" s="30"/>
      <c r="C37" s="31"/>
      <c r="D37" s="31"/>
      <c r="E37" s="31"/>
      <c r="F37" s="34"/>
    </row>
    <row r="38" spans="1:6" s="2" customFormat="1" ht="20.100000000000001" customHeight="1" x14ac:dyDescent="0.2">
      <c r="A38" s="7" t="s">
        <v>57</v>
      </c>
      <c r="B38" s="13" t="s">
        <v>10</v>
      </c>
      <c r="C38" s="22"/>
      <c r="D38" s="22"/>
      <c r="E38" s="22"/>
      <c r="F38" s="39"/>
    </row>
    <row r="39" spans="1:6" s="2" customFormat="1" ht="20.100000000000001" customHeight="1" x14ac:dyDescent="0.2">
      <c r="A39" s="7" t="s">
        <v>58</v>
      </c>
      <c r="B39" s="1" t="s">
        <v>7</v>
      </c>
      <c r="C39" s="24">
        <v>45000</v>
      </c>
      <c r="D39" s="24"/>
      <c r="E39" s="24"/>
      <c r="F39" s="40"/>
    </row>
    <row r="40" spans="1:6" s="2" customFormat="1" ht="20.100000000000001" customHeight="1" x14ac:dyDescent="0.2">
      <c r="A40" s="7" t="s">
        <v>59</v>
      </c>
      <c r="B40" s="1" t="s">
        <v>4</v>
      </c>
      <c r="C40" s="25">
        <v>15000</v>
      </c>
      <c r="D40" s="25"/>
      <c r="E40" s="25"/>
      <c r="F40" s="40"/>
    </row>
    <row r="41" spans="1:6" s="2" customFormat="1" ht="20.100000000000001" customHeight="1" x14ac:dyDescent="0.2">
      <c r="A41" s="7" t="s">
        <v>60</v>
      </c>
      <c r="B41" s="1" t="s">
        <v>30</v>
      </c>
      <c r="C41" s="25">
        <v>8000</v>
      </c>
      <c r="D41" s="25"/>
      <c r="E41" s="25"/>
      <c r="F41" s="40"/>
    </row>
    <row r="42" spans="1:6" s="2" customFormat="1" ht="20.100000000000001" customHeight="1" x14ac:dyDescent="0.2">
      <c r="A42" s="7" t="s">
        <v>61</v>
      </c>
      <c r="B42" s="1" t="s">
        <v>70</v>
      </c>
      <c r="C42" s="25">
        <v>135000</v>
      </c>
      <c r="D42" s="25"/>
      <c r="E42" s="25"/>
      <c r="F42" s="40"/>
    </row>
    <row r="43" spans="1:6" s="2" customFormat="1" ht="20.100000000000001" customHeight="1" x14ac:dyDescent="0.2">
      <c r="A43" s="7" t="s">
        <v>62</v>
      </c>
      <c r="B43" s="1" t="s">
        <v>34</v>
      </c>
      <c r="C43" s="24">
        <v>100000</v>
      </c>
      <c r="D43" s="24"/>
      <c r="E43" s="24"/>
      <c r="F43" s="40"/>
    </row>
    <row r="44" spans="1:6" s="2" customFormat="1" ht="20.100000000000001" customHeight="1" x14ac:dyDescent="0.2">
      <c r="A44" s="7" t="s">
        <v>63</v>
      </c>
      <c r="B44" s="1" t="s">
        <v>31</v>
      </c>
      <c r="C44" s="24">
        <v>397000</v>
      </c>
      <c r="D44" s="24"/>
      <c r="E44" s="24"/>
      <c r="F44" s="40"/>
    </row>
    <row r="45" spans="1:6" s="2" customFormat="1" ht="20.100000000000001" customHeight="1" x14ac:dyDescent="0.2">
      <c r="A45" s="7"/>
      <c r="B45" s="3" t="s">
        <v>12</v>
      </c>
      <c r="C45" s="26">
        <f>SUM(C39:C44)</f>
        <v>700000</v>
      </c>
      <c r="D45" s="26"/>
      <c r="E45" s="26"/>
      <c r="F45" s="41"/>
    </row>
    <row r="46" spans="1:6" ht="20.100000000000001" customHeight="1" x14ac:dyDescent="0.2">
      <c r="A46" s="60" t="s">
        <v>3</v>
      </c>
      <c r="B46" s="61"/>
      <c r="C46" s="26">
        <f>C36+C45</f>
        <v>3095298</v>
      </c>
      <c r="D46" s="26">
        <v>257942</v>
      </c>
      <c r="E46" s="26"/>
      <c r="F46" s="41"/>
    </row>
  </sheetData>
  <mergeCells count="13">
    <mergeCell ref="E7:E9"/>
    <mergeCell ref="C1:F1"/>
    <mergeCell ref="C2:F2"/>
    <mergeCell ref="A17:B17"/>
    <mergeCell ref="A7:A9"/>
    <mergeCell ref="A46:B46"/>
    <mergeCell ref="A4:F4"/>
    <mergeCell ref="A5:F5"/>
    <mergeCell ref="F7:F9"/>
    <mergeCell ref="A10:B10"/>
    <mergeCell ref="B7:B9"/>
    <mergeCell ref="C7:C9"/>
    <mergeCell ref="D7:D9"/>
  </mergeCells>
  <phoneticPr fontId="2" type="noConversion"/>
  <pageMargins left="0.62992125984251968" right="0.15748031496062992" top="0.19685039370078741" bottom="7.874015748031496E-2" header="0.51181102362204722" footer="0.51181102362204722"/>
  <pageSetup paperSize="9" scale="8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BBE0-1629-4D61-A405-42CED13903C6}">
  <dimension ref="A1:E16"/>
  <sheetViews>
    <sheetView workbookViewId="0">
      <selection sqref="A1:C1"/>
    </sheetView>
  </sheetViews>
  <sheetFormatPr defaultRowHeight="12.75" x14ac:dyDescent="0.2"/>
  <cols>
    <col min="1" max="1" width="7" customWidth="1"/>
    <col min="2" max="2" width="78.140625" style="81" customWidth="1"/>
    <col min="3" max="3" width="42.140625" style="82" customWidth="1"/>
    <col min="4" max="4" width="14.5703125" customWidth="1"/>
  </cols>
  <sheetData>
    <row r="1" spans="1:5" ht="66.75" customHeight="1" x14ac:dyDescent="0.35">
      <c r="A1" s="70" t="s">
        <v>74</v>
      </c>
      <c r="B1" s="71"/>
      <c r="C1" s="71"/>
    </row>
    <row r="3" spans="1:5" ht="55.5" customHeight="1" x14ac:dyDescent="0.25">
      <c r="A3" s="72" t="s">
        <v>1</v>
      </c>
      <c r="B3" s="73" t="s">
        <v>75</v>
      </c>
      <c r="C3" s="74" t="s">
        <v>76</v>
      </c>
      <c r="D3" s="75"/>
    </row>
    <row r="4" spans="1:5" ht="113.25" customHeight="1" x14ac:dyDescent="0.25">
      <c r="A4" s="72">
        <v>1</v>
      </c>
      <c r="B4" s="76" t="s">
        <v>77</v>
      </c>
      <c r="C4" s="77">
        <v>17264</v>
      </c>
      <c r="D4" s="78"/>
    </row>
    <row r="5" spans="1:5" ht="96.75" customHeight="1" x14ac:dyDescent="0.25">
      <c r="A5" s="72">
        <v>2</v>
      </c>
      <c r="B5" s="76" t="s">
        <v>78</v>
      </c>
      <c r="C5" s="77">
        <v>15121</v>
      </c>
      <c r="D5" s="78"/>
    </row>
    <row r="6" spans="1:5" ht="161.25" customHeight="1" x14ac:dyDescent="0.25">
      <c r="A6" s="72">
        <v>3</v>
      </c>
      <c r="B6" s="76" t="s">
        <v>79</v>
      </c>
      <c r="C6" s="77">
        <v>7252</v>
      </c>
      <c r="D6" s="78"/>
    </row>
    <row r="7" spans="1:5" ht="105" customHeight="1" x14ac:dyDescent="0.35">
      <c r="A7" s="75"/>
      <c r="B7" s="79"/>
      <c r="C7" s="80"/>
      <c r="D7" s="78"/>
      <c r="E7" s="2"/>
    </row>
    <row r="8" spans="1:5" ht="117.75" customHeight="1" x14ac:dyDescent="0.35">
      <c r="A8" s="75"/>
      <c r="B8" s="79"/>
      <c r="C8" s="80"/>
      <c r="D8" s="78"/>
      <c r="E8" s="2"/>
    </row>
    <row r="9" spans="1:5" ht="108" customHeight="1" x14ac:dyDescent="0.35">
      <c r="A9" s="75"/>
      <c r="B9" s="79"/>
      <c r="C9" s="80"/>
      <c r="D9" s="78"/>
      <c r="E9" s="2"/>
    </row>
    <row r="10" spans="1:5" ht="102.75" customHeight="1" x14ac:dyDescent="0.35">
      <c r="A10" s="75"/>
      <c r="B10" s="79"/>
      <c r="C10" s="80"/>
      <c r="D10" s="78"/>
      <c r="E10" s="2"/>
    </row>
    <row r="11" spans="1:5" x14ac:dyDescent="0.2">
      <c r="D11" s="2"/>
      <c r="E11" s="2"/>
    </row>
    <row r="16" spans="1:5" x14ac:dyDescent="0.2">
      <c r="C16"/>
    </row>
  </sheetData>
  <mergeCells count="1">
    <mergeCell ref="A1:C1"/>
  </mergeCells>
  <pageMargins left="0.19685039370078741" right="0.19685039370078741" top="0.19685039370078741" bottom="0.19685039370078741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смета2025</vt:lpstr>
      <vt:lpstr>категории</vt:lpstr>
      <vt:lpstr>смета2025!Область_печати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Daniel Grudinin</cp:lastModifiedBy>
  <cp:lastPrinted>2024-02-19T09:29:19Z</cp:lastPrinted>
  <dcterms:created xsi:type="dcterms:W3CDTF">1996-10-08T23:32:33Z</dcterms:created>
  <dcterms:modified xsi:type="dcterms:W3CDTF">2025-10-07T10:17:51Z</dcterms:modified>
</cp:coreProperties>
</file>